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729" codeName="{8C4F1C90-05EB-6A55-5F09-09C24B55AC0B}"/>
  <workbookPr codeName="ThisWorkbook"/>
  <bookViews>
    <workbookView xWindow="32396" yWindow="62476" windowWidth="35460" windowHeight="15420" activeTab="0"/>
  </bookViews>
  <sheets>
    <sheet name="GPA Calculator" sheetId="4" r:id="rId1"/>
    <sheet name="RSCOB and CONH Admission GPA" sheetId="2" r:id="rId2"/>
  </sheets>
  <definedNames/>
  <calcPr calcId="140001"/>
  <extLst/>
</workbook>
</file>

<file path=xl/sharedStrings.xml><?xml version="1.0" encoding="utf-8"?>
<sst xmlns="http://schemas.openxmlformats.org/spreadsheetml/2006/main" count="108" uniqueCount="82">
  <si>
    <t>Course</t>
  </si>
  <si>
    <t>Hours</t>
  </si>
  <si>
    <t>Grade</t>
  </si>
  <si>
    <t>Key</t>
  </si>
  <si>
    <t>Grade Options</t>
  </si>
  <si>
    <t>A</t>
  </si>
  <si>
    <t>B</t>
  </si>
  <si>
    <t>C</t>
  </si>
  <si>
    <t>D</t>
  </si>
  <si>
    <t>F</t>
  </si>
  <si>
    <t>Yes</t>
  </si>
  <si>
    <t>Repeat &amp; Replace</t>
  </si>
  <si>
    <t>No</t>
  </si>
  <si>
    <t>Grade Value</t>
  </si>
  <si>
    <t>Quality Points</t>
  </si>
  <si>
    <t>Old Hours</t>
  </si>
  <si>
    <t>X</t>
  </si>
  <si>
    <t>Repeat &amp; Replace?</t>
  </si>
  <si>
    <t>Institution</t>
  </si>
  <si>
    <t>Wright State University</t>
  </si>
  <si>
    <t>Quarter or Semester</t>
  </si>
  <si>
    <t>Semester</t>
  </si>
  <si>
    <t>Quarter</t>
  </si>
  <si>
    <t>GPA</t>
  </si>
  <si>
    <t>Converted</t>
  </si>
  <si>
    <t>Quarter or Semester?</t>
  </si>
  <si>
    <t>Totals:</t>
  </si>
  <si>
    <t>Transcript</t>
  </si>
  <si>
    <t>Current Term</t>
  </si>
  <si>
    <t>Course Type</t>
  </si>
  <si>
    <t>Points</t>
  </si>
  <si>
    <t>Transcript Totals</t>
  </si>
  <si>
    <t>Course Hours</t>
  </si>
  <si>
    <t>Course Points</t>
  </si>
  <si>
    <t>Repeat Hours</t>
  </si>
  <si>
    <t>Repeat Points</t>
  </si>
  <si>
    <t>Cumulative Totals</t>
  </si>
  <si>
    <t>Before Hours</t>
  </si>
  <si>
    <t>Before Points</t>
  </si>
  <si>
    <t>After Hours</t>
  </si>
  <si>
    <t>After Points</t>
  </si>
  <si>
    <t>Minus Qtr</t>
  </si>
  <si>
    <t>Minus Sem</t>
  </si>
  <si>
    <t>Totals =====&gt;</t>
  </si>
  <si>
    <t>Current Semester</t>
  </si>
  <si>
    <t>Quarter Total ==&gt;</t>
  </si>
  <si>
    <t>Semester Total =&gt;</t>
  </si>
  <si>
    <t xml:space="preserve">Current Semester GPA </t>
  </si>
  <si>
    <t xml:space="preserve">Cumulative GPA before Repeat &amp; Replace </t>
  </si>
  <si>
    <t xml:space="preserve">Cumulative GPA after Repeat &amp; Replace </t>
  </si>
  <si>
    <t>Old Grade</t>
  </si>
  <si>
    <t xml:space="preserve">Quarter or Semester? </t>
  </si>
  <si>
    <t xml:space="preserve">Attempted Hours </t>
  </si>
  <si>
    <t xml:space="preserve">GPA Hours </t>
  </si>
  <si>
    <t xml:space="preserve">Quality Points </t>
  </si>
  <si>
    <t xml:space="preserve">Earned Hours </t>
  </si>
  <si>
    <t xml:space="preserve">Completion Percentage at End of Semester </t>
  </si>
  <si>
    <t>Earned</t>
  </si>
  <si>
    <t>Attempted</t>
  </si>
  <si>
    <t>P</t>
  </si>
  <si>
    <t>U</t>
  </si>
  <si>
    <t>Subtract</t>
  </si>
  <si>
    <t>SAP Totals</t>
  </si>
  <si>
    <t xml:space="preserve">Current Semester Completion Percentage </t>
  </si>
  <si>
    <t>Pass/Fail Courses (for SAP/Probation Calculation)</t>
  </si>
  <si>
    <t>&lt;== Quarter Total</t>
  </si>
  <si>
    <t>&lt;== Semester Total</t>
  </si>
  <si>
    <t>Minus Quarter</t>
  </si>
  <si>
    <t>Minus Semester</t>
  </si>
  <si>
    <t>Add Semester</t>
  </si>
  <si>
    <t>Sem Conversion</t>
  </si>
  <si>
    <t xml:space="preserve">SAP Met? </t>
  </si>
  <si>
    <t xml:space="preserve">Academic Probation? </t>
  </si>
  <si>
    <t>Enter values into these boxes</t>
  </si>
  <si>
    <t>Enter current semester course information here</t>
  </si>
  <si>
    <t>W</t>
  </si>
  <si>
    <t>K</t>
  </si>
  <si>
    <t>M</t>
  </si>
  <si>
    <t>I</t>
  </si>
  <si>
    <t>N</t>
  </si>
  <si>
    <t xml:space="preserve">Past Cumulative GPA </t>
  </si>
  <si>
    <t xml:space="preserve">Past Completion Percentage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</si>
</sst>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164" fontId="0" fillId="0" borderId="4" xfId="0" applyNumberFormat="1" applyBorder="1" applyProtection="1">
      <protection/>
    </xf>
    <xf numFmtId="164" fontId="0" fillId="0" borderId="5" xfId="0" applyNumberFormat="1" applyBorder="1" applyProtection="1">
      <protection/>
    </xf>
    <xf numFmtId="164" fontId="0" fillId="0" borderId="6" xfId="0" applyNumberFormat="1" applyBorder="1" applyProtection="1">
      <protection/>
    </xf>
    <xf numFmtId="164" fontId="0" fillId="0" borderId="1" xfId="0" applyNumberFormat="1" applyBorder="1" applyProtection="1">
      <protection/>
    </xf>
    <xf numFmtId="164" fontId="0" fillId="0" borderId="2" xfId="0" applyNumberFormat="1" applyBorder="1" applyProtection="1">
      <protection/>
    </xf>
    <xf numFmtId="164" fontId="0" fillId="0" borderId="3" xfId="0" applyNumberFormat="1" applyBorder="1" applyProtection="1">
      <protection/>
    </xf>
    <xf numFmtId="164" fontId="0" fillId="0" borderId="7" xfId="0" applyNumberFormat="1" applyBorder="1" applyProtection="1">
      <protection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5" xfId="0" applyNumberFormat="1" applyBorder="1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  <protection/>
    </xf>
    <xf numFmtId="0" fontId="0" fillId="0" borderId="5" xfId="0" applyBorder="1" applyProtection="1">
      <protection/>
    </xf>
    <xf numFmtId="0" fontId="0" fillId="0" borderId="10" xfId="0" applyBorder="1" applyAlignment="1" applyProtection="1">
      <alignment horizontal="center"/>
      <protection locked="0"/>
    </xf>
    <xf numFmtId="0" fontId="0" fillId="2" borderId="0" xfId="0" applyFill="1" applyProtection="1">
      <protection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Protection="1"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 horizontal="right"/>
      <protection/>
    </xf>
    <xf numFmtId="164" fontId="0" fillId="0" borderId="0" xfId="0" applyNumberFormat="1" applyFill="1" applyProtection="1"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9" fontId="2" fillId="0" borderId="1" xfId="15" applyFont="1" applyFill="1" applyBorder="1" applyAlignment="1" applyProtection="1">
      <alignment horizontal="center"/>
      <protection/>
    </xf>
    <xf numFmtId="9" fontId="2" fillId="0" borderId="1" xfId="15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wrapText="1"/>
      <protection/>
    </xf>
    <xf numFmtId="0" fontId="0" fillId="0" borderId="3" xfId="0" applyFill="1" applyBorder="1" applyAlignment="1" applyProtection="1">
      <alignment horizontal="center" wrapText="1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8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8000"/>
      </font>
      <fill>
        <patternFill>
          <bgColor theme="6" tint="0.3999499976634979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8000"/>
      </font>
      <fill>
        <patternFill>
          <bgColor theme="6" tint="0.3999499976634979"/>
        </patternFill>
      </fill>
      <border/>
    </dxf>
    <dxf>
      <font>
        <b/>
        <i val="0"/>
        <color rgb="FF008000"/>
      </font>
      <fill>
        <patternFill>
          <bgColor theme="6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auto="1"/>
      </font>
      <fill>
        <patternFill>
          <bgColor theme="0" tint="-0.149959996342659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b/>
        <i val="0"/>
        <color rgb="FF008000"/>
      </font>
      <fill>
        <patternFill>
          <bgColor theme="6" tint="0.3999499976634979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  <dxf>
      <font>
        <b/>
        <i val="0"/>
        <color rgb="FF00800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18</xdr:row>
      <xdr:rowOff>171450</xdr:rowOff>
    </xdr:from>
    <xdr:to>
      <xdr:col>7</xdr:col>
      <xdr:colOff>428625</xdr:colOff>
      <xdr:row>20</xdr:row>
      <xdr:rowOff>114300</xdr:rowOff>
    </xdr:to>
    <xdr:sp macro="[0]!ClearAllGPA" textlink="">
      <xdr:nvSpPr>
        <xdr:cNvPr id="3" name="Rounded Rectangle 2"/>
        <xdr:cNvSpPr/>
      </xdr:nvSpPr>
      <xdr:spPr>
        <a:xfrm>
          <a:off x="2524125" y="3600450"/>
          <a:ext cx="1724025" cy="323850"/>
        </a:xfrm>
        <a:prstGeom prst="roundRect">
          <a:avLst/>
        </a:prstGeom>
        <a:solidFill>
          <a:srgbClr val="A6A6A6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Clear</a:t>
          </a:r>
          <a:r>
            <a:rPr lang="en-US" sz="1200" b="1" baseline="0"/>
            <a:t> All</a:t>
          </a:r>
          <a:endParaRPr lang="en-US" sz="1200" b="1"/>
        </a:p>
      </xdr:txBody>
    </xdr:sp>
    <xdr:clientData/>
  </xdr:twoCellAnchor>
  <xdr:twoCellAnchor>
    <xdr:from>
      <xdr:col>9</xdr:col>
      <xdr:colOff>885825</xdr:colOff>
      <xdr:row>2</xdr:row>
      <xdr:rowOff>38100</xdr:rowOff>
    </xdr:from>
    <xdr:to>
      <xdr:col>10</xdr:col>
      <xdr:colOff>333375</xdr:colOff>
      <xdr:row>6</xdr:row>
      <xdr:rowOff>152400</xdr:rowOff>
    </xdr:to>
    <xdr:sp macro="" textlink="">
      <xdr:nvSpPr>
        <xdr:cNvPr id="2" name="Left Brace 1"/>
        <xdr:cNvSpPr/>
      </xdr:nvSpPr>
      <xdr:spPr>
        <a:xfrm>
          <a:off x="5619750" y="419100"/>
          <a:ext cx="342900" cy="876300"/>
        </a:xfrm>
        <a:prstGeom prst="leftBrace">
          <a:avLst>
            <a:gd name="adj1" fmla="val 29838"/>
            <a:gd name="adj2" fmla="val 50000"/>
          </a:avLst>
        </a:prstGeom>
        <a:noFill/>
        <a:ln w="19050">
          <a:solidFill>
            <a:schemeClr val="tx1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161925</xdr:colOff>
      <xdr:row>16</xdr:row>
      <xdr:rowOff>190500</xdr:rowOff>
    </xdr:from>
    <xdr:to>
      <xdr:col>4</xdr:col>
      <xdr:colOff>504825</xdr:colOff>
      <xdr:row>17</xdr:row>
      <xdr:rowOff>171450</xdr:rowOff>
    </xdr:to>
    <xdr:sp macro="" textlink="">
      <xdr:nvSpPr>
        <xdr:cNvPr id="4" name="Left Arrow 3"/>
        <xdr:cNvSpPr/>
      </xdr:nvSpPr>
      <xdr:spPr>
        <a:xfrm>
          <a:off x="2400300" y="3238500"/>
          <a:ext cx="342900" cy="171450"/>
        </a:xfrm>
        <a:prstGeom prst="leftArrow">
          <a:avLst>
            <a:gd name="adj1" fmla="val 50000"/>
            <a:gd name="adj2" fmla="val 63889"/>
          </a:avLst>
        </a:prstGeom>
        <a:noFill/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15</xdr:row>
      <xdr:rowOff>38100</xdr:rowOff>
    </xdr:from>
    <xdr:to>
      <xdr:col>4</xdr:col>
      <xdr:colOff>533400</xdr:colOff>
      <xdr:row>17</xdr:row>
      <xdr:rowOff>0</xdr:rowOff>
    </xdr:to>
    <xdr:sp macro="" textlink="">
      <xdr:nvSpPr>
        <xdr:cNvPr id="5" name="Left Arrow 4"/>
        <xdr:cNvSpPr/>
      </xdr:nvSpPr>
      <xdr:spPr>
        <a:xfrm rot="2932803">
          <a:off x="2590800" y="2895600"/>
          <a:ext cx="180975" cy="342900"/>
        </a:xfrm>
        <a:prstGeom prst="leftArrow">
          <a:avLst>
            <a:gd name="adj1" fmla="val 50000"/>
            <a:gd name="adj2" fmla="val 63889"/>
          </a:avLst>
        </a:prstGeom>
        <a:noFill/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11</xdr:row>
      <xdr:rowOff>104775</xdr:rowOff>
    </xdr:from>
    <xdr:to>
      <xdr:col>4</xdr:col>
      <xdr:colOff>95250</xdr:colOff>
      <xdr:row>11</xdr:row>
      <xdr:rowOff>428625</xdr:rowOff>
    </xdr:to>
    <xdr:sp macro="[0]!ClearAllRSCOB" textlink="">
      <xdr:nvSpPr>
        <xdr:cNvPr id="2" name="Rounded Rectangle 1"/>
        <xdr:cNvSpPr/>
      </xdr:nvSpPr>
      <xdr:spPr>
        <a:xfrm>
          <a:off x="1438275" y="2371725"/>
          <a:ext cx="1438275" cy="333375"/>
        </a:xfrm>
        <a:prstGeom prst="roundRect">
          <a:avLst/>
        </a:prstGeom>
        <a:solidFill>
          <a:srgbClr val="A6A6A6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Clear</a:t>
          </a:r>
          <a:r>
            <a:rPr lang="en-US" sz="1200" b="1" baseline="0"/>
            <a:t> All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5"/>
  <sheetViews>
    <sheetView tabSelected="1" zoomScale="115" zoomScaleNormal="115" zoomScalePageLayoutView="115" workbookViewId="0" topLeftCell="A1">
      <selection activeCell="D9" sqref="D9"/>
    </sheetView>
  </sheetViews>
  <sheetFormatPr defaultColWidth="8.8515625" defaultRowHeight="15" customHeight="1"/>
  <cols>
    <col min="1" max="1" width="2.7109375" style="29" customWidth="1"/>
    <col min="2" max="2" width="18.421875" style="29" customWidth="1"/>
    <col min="3" max="3" width="6.140625" style="29" bestFit="1" customWidth="1"/>
    <col min="4" max="4" width="6.28125" style="29" bestFit="1" customWidth="1"/>
    <col min="5" max="5" width="9.421875" style="29" customWidth="1"/>
    <col min="6" max="7" width="7.140625" style="29" customWidth="1"/>
    <col min="8" max="8" width="10.00390625" style="29" customWidth="1"/>
    <col min="9" max="9" width="3.7109375" style="29" customWidth="1"/>
    <col min="10" max="10" width="13.421875" style="29" customWidth="1"/>
    <col min="11" max="11" width="5.7109375" style="29" customWidth="1"/>
    <col min="12" max="12" width="20.7109375" style="29" bestFit="1" customWidth="1"/>
    <col min="13" max="13" width="11.7109375" style="29" customWidth="1"/>
    <col min="14" max="14" width="58.7109375" style="29" customWidth="1"/>
    <col min="15" max="15" width="6.28125" style="29" customWidth="1"/>
    <col min="16" max="16" width="11.00390625" style="29" hidden="1" customWidth="1"/>
    <col min="17" max="17" width="9.140625" style="29" hidden="1" customWidth="1"/>
    <col min="18" max="18" width="13.8515625" style="29" hidden="1" customWidth="1"/>
    <col min="19" max="19" width="11.8515625" style="29" hidden="1" customWidth="1"/>
    <col min="20" max="20" width="16.7109375" style="29" hidden="1" customWidth="1"/>
    <col min="21" max="22" width="11.8515625" style="29" hidden="1" customWidth="1"/>
    <col min="23" max="23" width="10.7109375" style="29" hidden="1" customWidth="1"/>
    <col min="24" max="24" width="12.421875" style="29" hidden="1" customWidth="1"/>
    <col min="25" max="25" width="15.421875" style="29" hidden="1" customWidth="1"/>
    <col min="26" max="26" width="12.7109375" style="29" hidden="1" customWidth="1"/>
    <col min="27" max="27" width="13.28125" style="29" hidden="1" customWidth="1"/>
    <col min="28" max="28" width="16.7109375" style="29" hidden="1" customWidth="1"/>
    <col min="29" max="29" width="12.8515625" style="29" hidden="1" customWidth="1"/>
    <col min="30" max="30" width="13.421875" style="29" hidden="1" customWidth="1"/>
    <col min="31" max="31" width="7.140625" style="29" hidden="1" customWidth="1"/>
    <col min="32" max="32" width="10.7109375" style="29" hidden="1" customWidth="1"/>
    <col min="33" max="33" width="9.140625" style="29" hidden="1" customWidth="1"/>
    <col min="34" max="34" width="18.00390625" style="29" hidden="1" customWidth="1"/>
    <col min="35" max="35" width="9.140625" style="29" customWidth="1"/>
    <col min="36" max="16384" width="8.8515625" style="29" customWidth="1"/>
  </cols>
  <sheetData>
    <row r="1" spans="1:14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3"/>
      <c r="B2" s="48" t="s">
        <v>44</v>
      </c>
      <c r="C2" s="49"/>
      <c r="D2" s="49"/>
      <c r="E2" s="49"/>
      <c r="F2" s="49"/>
      <c r="G2" s="49"/>
      <c r="H2" s="50"/>
      <c r="I2" s="23"/>
      <c r="J2" s="48" t="s">
        <v>31</v>
      </c>
      <c r="K2" s="49"/>
      <c r="L2" s="49"/>
      <c r="M2" s="50"/>
      <c r="N2" s="23"/>
    </row>
    <row r="3" spans="1:14" ht="15" customHeight="1">
      <c r="A3" s="23"/>
      <c r="B3" s="51" t="s">
        <v>0</v>
      </c>
      <c r="C3" s="51" t="s">
        <v>1</v>
      </c>
      <c r="D3" s="51" t="s">
        <v>2</v>
      </c>
      <c r="E3" s="46" t="s">
        <v>17</v>
      </c>
      <c r="F3" s="46" t="s">
        <v>15</v>
      </c>
      <c r="G3" s="46" t="s">
        <v>50</v>
      </c>
      <c r="H3" s="46" t="s">
        <v>25</v>
      </c>
      <c r="I3" s="23"/>
      <c r="J3" s="63" t="s">
        <v>73</v>
      </c>
      <c r="K3" s="64"/>
      <c r="L3" s="30" t="s">
        <v>53</v>
      </c>
      <c r="M3" s="25">
        <v>6</v>
      </c>
      <c r="N3" s="23"/>
    </row>
    <row r="4" spans="1:26" ht="15" customHeight="1" thickBot="1">
      <c r="A4" s="23"/>
      <c r="B4" s="52"/>
      <c r="C4" s="52"/>
      <c r="D4" s="52"/>
      <c r="E4" s="47"/>
      <c r="F4" s="47"/>
      <c r="G4" s="47"/>
      <c r="H4" s="47"/>
      <c r="I4" s="23"/>
      <c r="J4" s="59"/>
      <c r="K4" s="57"/>
      <c r="L4" s="31" t="s">
        <v>54</v>
      </c>
      <c r="M4" s="19">
        <v>6</v>
      </c>
      <c r="N4" s="23"/>
      <c r="Q4" s="29" t="s">
        <v>3</v>
      </c>
      <c r="X4" s="45" t="s">
        <v>31</v>
      </c>
      <c r="Y4" s="45"/>
      <c r="Z4" s="29" t="s">
        <v>28</v>
      </c>
    </row>
    <row r="5" spans="1:33" ht="15" customHeight="1">
      <c r="A5" s="23"/>
      <c r="B5" s="24"/>
      <c r="C5" s="25">
        <v>3</v>
      </c>
      <c r="D5" s="25" t="s">
        <v>6</v>
      </c>
      <c r="E5" s="25"/>
      <c r="F5" s="25"/>
      <c r="G5" s="25"/>
      <c r="H5" s="25"/>
      <c r="I5" s="23"/>
      <c r="J5" s="59"/>
      <c r="K5" s="57"/>
      <c r="L5" s="31" t="s">
        <v>55</v>
      </c>
      <c r="M5" s="19"/>
      <c r="N5" s="23"/>
      <c r="Q5" s="29" t="s">
        <v>1</v>
      </c>
      <c r="R5" s="29" t="s">
        <v>4</v>
      </c>
      <c r="S5" s="29" t="s">
        <v>13</v>
      </c>
      <c r="T5" s="29" t="s">
        <v>11</v>
      </c>
      <c r="U5" s="29" t="s">
        <v>29</v>
      </c>
      <c r="X5" s="29" t="s">
        <v>1</v>
      </c>
      <c r="Y5" s="29" t="s">
        <v>30</v>
      </c>
      <c r="Z5" s="29" t="s">
        <v>32</v>
      </c>
      <c r="AA5" s="29" t="s">
        <v>33</v>
      </c>
      <c r="AB5" s="29" t="s">
        <v>11</v>
      </c>
      <c r="AC5" s="29" t="s">
        <v>34</v>
      </c>
      <c r="AD5" s="29" t="s">
        <v>35</v>
      </c>
      <c r="AE5" s="29" t="s">
        <v>57</v>
      </c>
      <c r="AF5" s="29" t="s">
        <v>58</v>
      </c>
      <c r="AG5" s="29" t="s">
        <v>61</v>
      </c>
    </row>
    <row r="6" spans="1:33" ht="15" customHeight="1">
      <c r="A6" s="23"/>
      <c r="B6" s="26"/>
      <c r="C6" s="19">
        <v>3</v>
      </c>
      <c r="D6" s="19" t="s">
        <v>6</v>
      </c>
      <c r="E6" s="19"/>
      <c r="F6" s="19"/>
      <c r="G6" s="19"/>
      <c r="H6" s="19"/>
      <c r="I6" s="23"/>
      <c r="J6" s="59"/>
      <c r="K6" s="57"/>
      <c r="L6" s="31" t="s">
        <v>52</v>
      </c>
      <c r="M6" s="19"/>
      <c r="N6" s="23"/>
      <c r="Q6" s="29">
        <v>1</v>
      </c>
      <c r="R6" s="29" t="s">
        <v>5</v>
      </c>
      <c r="S6" s="29">
        <v>4</v>
      </c>
      <c r="T6" s="29" t="s">
        <v>10</v>
      </c>
      <c r="U6" s="29" t="s">
        <v>22</v>
      </c>
      <c r="X6" s="32">
        <f>IF($M$7="Quarter",M3/1.5,M3)</f>
        <v>6</v>
      </c>
      <c r="Y6" s="32">
        <f>IF($M$7="Quarter",M4/1.5,M4)</f>
        <v>6</v>
      </c>
      <c r="Z6" s="32">
        <f>IF(OR(D5="W",D5="K",D5="I",D5="M",D5="N"),0,C5)</f>
        <v>3</v>
      </c>
      <c r="AA6" s="32">
        <f>Z6*(IF(D5="A",4,(IF(D5="B",3,(IF(D5="C",2,(IF(D5="D",1,(IF(D5="F",0,(IF(D5="X",0,0))))))))))))</f>
        <v>9</v>
      </c>
      <c r="AB6" s="32">
        <f>E5</f>
        <v>0</v>
      </c>
      <c r="AC6" s="32">
        <f>IF(AB6="Yes",F5,0)</f>
        <v>0</v>
      </c>
      <c r="AD6" s="32">
        <f>AC6*(IF(G5="A",4,(IF(G5="B",3,(IF(G5="C",2,(IF(G5="D",1,(IF(G5="F",0,(IF(G5="X",0,0))))))))))))</f>
        <v>0</v>
      </c>
      <c r="AE6" s="32">
        <f>IF(OR(D5="A",D5="B",D5="C",D5="D",D5="M"),C5,0)</f>
        <v>3</v>
      </c>
      <c r="AF6" s="32">
        <f>C5</f>
        <v>3</v>
      </c>
      <c r="AG6" s="32">
        <f>IF(NOT(AD6=0),F5,0)</f>
        <v>0</v>
      </c>
    </row>
    <row r="7" spans="1:33" ht="15" customHeight="1">
      <c r="A7" s="23"/>
      <c r="B7" s="26"/>
      <c r="C7" s="19">
        <v>3</v>
      </c>
      <c r="D7" s="19" t="s">
        <v>6</v>
      </c>
      <c r="E7" s="19"/>
      <c r="F7" s="19"/>
      <c r="G7" s="19"/>
      <c r="H7" s="19"/>
      <c r="I7" s="23"/>
      <c r="J7" s="60"/>
      <c r="K7" s="65"/>
      <c r="L7" s="31" t="s">
        <v>51</v>
      </c>
      <c r="M7" s="19"/>
      <c r="N7" s="23"/>
      <c r="Q7" s="29">
        <v>2</v>
      </c>
      <c r="R7" s="29" t="s">
        <v>6</v>
      </c>
      <c r="S7" s="29">
        <v>3</v>
      </c>
      <c r="T7" s="29" t="s">
        <v>12</v>
      </c>
      <c r="U7" s="29" t="s">
        <v>21</v>
      </c>
      <c r="Z7" s="32">
        <f aca="true" t="shared" si="0" ref="Z7:Z15">IF(OR(D6="W",D6="K",D6="I",D6="M",D6="N"),0,C6)</f>
        <v>3</v>
      </c>
      <c r="AA7" s="32">
        <f aca="true" t="shared" si="1" ref="AA7:AA15">Z7*(IF(D6="A",4,(IF(D6="B",3,(IF(D6="C",2,(IF(D6="D",1,(IF(D6="F",0,(IF(D6="X",0,0))))))))))))</f>
        <v>9</v>
      </c>
      <c r="AB7" s="32">
        <f aca="true" t="shared" si="2" ref="AB7:AB15">E6</f>
        <v>0</v>
      </c>
      <c r="AC7" s="32">
        <f aca="true" t="shared" si="3" ref="AC7:AC15">IF(AB7="Yes",F6,0)</f>
        <v>0</v>
      </c>
      <c r="AD7" s="32">
        <f aca="true" t="shared" si="4" ref="AD7:AD15">AC7*(IF(G6="A",4,(IF(G6="B",3,(IF(G6="C",2,(IF(G6="D",1,(IF(G6="F",0,(IF(G6="X",0,0))))))))))))</f>
        <v>0</v>
      </c>
      <c r="AE7" s="32">
        <f aca="true" t="shared" si="5" ref="AE7:AE15">IF(OR(D6="A",D6="B",D6="C",D6="D",D6="M"),C6,0)</f>
        <v>3</v>
      </c>
      <c r="AF7" s="32">
        <f aca="true" t="shared" si="6" ref="AF7:AF15">C6</f>
        <v>3</v>
      </c>
      <c r="AG7" s="32">
        <f aca="true" t="shared" si="7" ref="AG7:AG15">IF(NOT(AD7=0),F6,0)</f>
        <v>0</v>
      </c>
    </row>
    <row r="8" spans="1:33" ht="15" customHeight="1">
      <c r="A8" s="23"/>
      <c r="B8" s="26"/>
      <c r="C8" s="19">
        <v>4</v>
      </c>
      <c r="D8" s="19" t="s">
        <v>7</v>
      </c>
      <c r="E8" s="19"/>
      <c r="F8" s="19"/>
      <c r="G8" s="19"/>
      <c r="H8" s="19"/>
      <c r="I8" s="23"/>
      <c r="J8" s="23"/>
      <c r="K8" s="23"/>
      <c r="N8" s="23"/>
      <c r="Q8" s="29">
        <v>3</v>
      </c>
      <c r="R8" s="29" t="s">
        <v>7</v>
      </c>
      <c r="S8" s="29">
        <v>2</v>
      </c>
      <c r="X8" s="45" t="s">
        <v>36</v>
      </c>
      <c r="Y8" s="45"/>
      <c r="Z8" s="32">
        <f t="shared" si="0"/>
        <v>3</v>
      </c>
      <c r="AA8" s="32">
        <f t="shared" si="1"/>
        <v>9</v>
      </c>
      <c r="AB8" s="32">
        <f t="shared" si="2"/>
        <v>0</v>
      </c>
      <c r="AC8" s="32">
        <f t="shared" si="3"/>
        <v>0</v>
      </c>
      <c r="AD8" s="32">
        <f t="shared" si="4"/>
        <v>0</v>
      </c>
      <c r="AE8" s="32">
        <f t="shared" si="5"/>
        <v>3</v>
      </c>
      <c r="AF8" s="32">
        <f t="shared" si="6"/>
        <v>3</v>
      </c>
      <c r="AG8" s="32">
        <f t="shared" si="7"/>
        <v>0</v>
      </c>
    </row>
    <row r="9" spans="1:33" ht="15" customHeight="1">
      <c r="A9" s="23"/>
      <c r="B9" s="26"/>
      <c r="C9" s="19">
        <v>3</v>
      </c>
      <c r="D9" s="19" t="s">
        <v>7</v>
      </c>
      <c r="E9" s="19"/>
      <c r="F9" s="19"/>
      <c r="G9" s="19"/>
      <c r="H9" s="19"/>
      <c r="I9" s="23"/>
      <c r="J9" s="53" t="s">
        <v>80</v>
      </c>
      <c r="K9" s="53"/>
      <c r="L9" s="53"/>
      <c r="M9" s="33">
        <f>TRUNC(IF(M3=0,0,M4/M3),3)</f>
        <v>1</v>
      </c>
      <c r="N9" s="23"/>
      <c r="Q9" s="29">
        <v>4</v>
      </c>
      <c r="R9" s="29" t="s">
        <v>8</v>
      </c>
      <c r="S9" s="29">
        <v>1</v>
      </c>
      <c r="X9" s="29" t="s">
        <v>37</v>
      </c>
      <c r="Y9" s="29" t="s">
        <v>38</v>
      </c>
      <c r="Z9" s="32">
        <f t="shared" si="0"/>
        <v>4</v>
      </c>
      <c r="AA9" s="32">
        <f t="shared" si="1"/>
        <v>8</v>
      </c>
      <c r="AB9" s="32">
        <f t="shared" si="2"/>
        <v>0</v>
      </c>
      <c r="AC9" s="32">
        <f t="shared" si="3"/>
        <v>0</v>
      </c>
      <c r="AD9" s="32">
        <f t="shared" si="4"/>
        <v>0</v>
      </c>
      <c r="AE9" s="32">
        <f t="shared" si="5"/>
        <v>4</v>
      </c>
      <c r="AF9" s="32">
        <f t="shared" si="6"/>
        <v>4</v>
      </c>
      <c r="AG9" s="32">
        <f t="shared" si="7"/>
        <v>0</v>
      </c>
    </row>
    <row r="10" spans="1:33" ht="15" customHeight="1">
      <c r="A10" s="23"/>
      <c r="B10" s="26"/>
      <c r="C10" s="19"/>
      <c r="D10" s="19"/>
      <c r="E10" s="19"/>
      <c r="F10" s="19"/>
      <c r="G10" s="19"/>
      <c r="H10" s="19"/>
      <c r="I10" s="23"/>
      <c r="J10" s="53" t="s">
        <v>81</v>
      </c>
      <c r="K10" s="53"/>
      <c r="L10" s="53"/>
      <c r="M10" s="37">
        <f>TRUNC(IF(OR(M6&lt;=0,M5&lt;0,M6&lt;M5),0,M5/M6),2)</f>
        <v>0</v>
      </c>
      <c r="N10" s="23"/>
      <c r="Q10" s="29">
        <v>5</v>
      </c>
      <c r="R10" s="29" t="s">
        <v>9</v>
      </c>
      <c r="S10" s="29">
        <v>0</v>
      </c>
      <c r="X10" s="32">
        <f>SUM(X6,Z16)</f>
        <v>22</v>
      </c>
      <c r="Y10" s="32">
        <f>SUM(Y6,AA16)</f>
        <v>47</v>
      </c>
      <c r="Z10" s="32">
        <f t="shared" si="0"/>
        <v>3</v>
      </c>
      <c r="AA10" s="32">
        <f t="shared" si="1"/>
        <v>6</v>
      </c>
      <c r="AB10" s="32">
        <f t="shared" si="2"/>
        <v>0</v>
      </c>
      <c r="AC10" s="32">
        <f t="shared" si="3"/>
        <v>0</v>
      </c>
      <c r="AD10" s="32">
        <f t="shared" si="4"/>
        <v>0</v>
      </c>
      <c r="AE10" s="32">
        <f t="shared" si="5"/>
        <v>3</v>
      </c>
      <c r="AF10" s="32">
        <f t="shared" si="6"/>
        <v>3</v>
      </c>
      <c r="AG10" s="32">
        <f t="shared" si="7"/>
        <v>0</v>
      </c>
    </row>
    <row r="11" spans="1:33" ht="15" customHeight="1">
      <c r="A11" s="23"/>
      <c r="B11" s="26"/>
      <c r="C11" s="19"/>
      <c r="D11" s="19"/>
      <c r="E11" s="19"/>
      <c r="F11" s="19"/>
      <c r="G11" s="19"/>
      <c r="H11" s="19"/>
      <c r="I11" s="23"/>
      <c r="J11" s="23"/>
      <c r="K11" s="23"/>
      <c r="L11" s="23"/>
      <c r="M11" s="23"/>
      <c r="N11" s="23"/>
      <c r="Q11" s="29">
        <v>6</v>
      </c>
      <c r="R11" s="29" t="s">
        <v>16</v>
      </c>
      <c r="S11" s="29">
        <v>0</v>
      </c>
      <c r="Z11" s="32">
        <f t="shared" si="0"/>
        <v>0</v>
      </c>
      <c r="AA11" s="32">
        <f t="shared" si="1"/>
        <v>0</v>
      </c>
      <c r="AB11" s="32">
        <f t="shared" si="2"/>
        <v>0</v>
      </c>
      <c r="AC11" s="32">
        <f t="shared" si="3"/>
        <v>0</v>
      </c>
      <c r="AD11" s="32">
        <f t="shared" si="4"/>
        <v>0</v>
      </c>
      <c r="AE11" s="32">
        <f t="shared" si="5"/>
        <v>0</v>
      </c>
      <c r="AF11" s="32">
        <f t="shared" si="6"/>
        <v>0</v>
      </c>
      <c r="AG11" s="32">
        <f t="shared" si="7"/>
        <v>0</v>
      </c>
    </row>
    <row r="12" spans="1:33" ht="15" customHeight="1">
      <c r="A12" s="23"/>
      <c r="B12" s="26"/>
      <c r="C12" s="19"/>
      <c r="D12" s="19"/>
      <c r="E12" s="19"/>
      <c r="F12" s="19"/>
      <c r="G12" s="19"/>
      <c r="H12" s="19"/>
      <c r="I12" s="23"/>
      <c r="J12" s="53" t="s">
        <v>47</v>
      </c>
      <c r="K12" s="53"/>
      <c r="L12" s="53"/>
      <c r="M12" s="33">
        <f>TRUNC(IF(Z16=0,0,AA16/Z16),3)</f>
        <v>2.562</v>
      </c>
      <c r="N12" s="23"/>
      <c r="Q12" s="29">
        <v>7</v>
      </c>
      <c r="R12" s="29" t="s">
        <v>75</v>
      </c>
      <c r="X12" s="29" t="s">
        <v>39</v>
      </c>
      <c r="Y12" s="29" t="s">
        <v>40</v>
      </c>
      <c r="Z12" s="32">
        <f t="shared" si="0"/>
        <v>0</v>
      </c>
      <c r="AA12" s="32">
        <f t="shared" si="1"/>
        <v>0</v>
      </c>
      <c r="AB12" s="32">
        <f t="shared" si="2"/>
        <v>0</v>
      </c>
      <c r="AC12" s="32">
        <f t="shared" si="3"/>
        <v>0</v>
      </c>
      <c r="AD12" s="32">
        <f t="shared" si="4"/>
        <v>0</v>
      </c>
      <c r="AE12" s="32">
        <f t="shared" si="5"/>
        <v>0</v>
      </c>
      <c r="AF12" s="32">
        <f t="shared" si="6"/>
        <v>0</v>
      </c>
      <c r="AG12" s="32">
        <f t="shared" si="7"/>
        <v>0</v>
      </c>
    </row>
    <row r="13" spans="1:33" ht="15" customHeight="1">
      <c r="A13" s="23"/>
      <c r="B13" s="26"/>
      <c r="C13" s="19"/>
      <c r="D13" s="19"/>
      <c r="E13" s="19"/>
      <c r="F13" s="19"/>
      <c r="G13" s="19"/>
      <c r="H13" s="19"/>
      <c r="I13" s="23"/>
      <c r="J13" s="66" t="s">
        <v>63</v>
      </c>
      <c r="K13" s="67"/>
      <c r="L13" s="68"/>
      <c r="M13" s="36">
        <f>TRUNC(IF(AF22=0,0,AE22/AF22),2)</f>
        <v>1</v>
      </c>
      <c r="N13" s="23"/>
      <c r="Q13" s="29">
        <v>8</v>
      </c>
      <c r="R13" s="29" t="s">
        <v>76</v>
      </c>
      <c r="W13" s="29" t="s">
        <v>41</v>
      </c>
      <c r="X13" s="32">
        <f>IF(NOT($M$7="Quarter"),M3*1.5,M3)-AC16</f>
        <v>9</v>
      </c>
      <c r="Y13" s="32">
        <f>IF(NOT($M$7="Quarter"),M4*1.5,M4)-AD16</f>
        <v>9</v>
      </c>
      <c r="Z13" s="32">
        <f t="shared" si="0"/>
        <v>0</v>
      </c>
      <c r="AA13" s="32">
        <f t="shared" si="1"/>
        <v>0</v>
      </c>
      <c r="AB13" s="32">
        <f t="shared" si="2"/>
        <v>0</v>
      </c>
      <c r="AC13" s="32">
        <f t="shared" si="3"/>
        <v>0</v>
      </c>
      <c r="AD13" s="32">
        <f t="shared" si="4"/>
        <v>0</v>
      </c>
      <c r="AE13" s="32">
        <f t="shared" si="5"/>
        <v>0</v>
      </c>
      <c r="AF13" s="32">
        <f t="shared" si="6"/>
        <v>0</v>
      </c>
      <c r="AG13" s="32">
        <f t="shared" si="7"/>
        <v>0</v>
      </c>
    </row>
    <row r="14" spans="1:33" ht="15" thickBot="1">
      <c r="A14" s="23"/>
      <c r="B14" s="27"/>
      <c r="C14" s="28"/>
      <c r="D14" s="28"/>
      <c r="E14" s="28"/>
      <c r="F14" s="28"/>
      <c r="G14" s="28"/>
      <c r="H14" s="28"/>
      <c r="I14" s="23"/>
      <c r="J14" s="34"/>
      <c r="K14" s="34"/>
      <c r="L14" s="35"/>
      <c r="M14" s="43"/>
      <c r="N14" s="23"/>
      <c r="R14" s="29" t="s">
        <v>78</v>
      </c>
      <c r="W14" s="29" t="s">
        <v>42</v>
      </c>
      <c r="X14" s="32">
        <f>TRUNC(X13/1.5-AC17+Z16,3)</f>
        <v>22</v>
      </c>
      <c r="Y14" s="32">
        <f>TRUNC(Y13/1.5-AD17+AA16,3)</f>
        <v>47</v>
      </c>
      <c r="Z14" s="32">
        <f t="shared" si="0"/>
        <v>0</v>
      </c>
      <c r="AA14" s="32">
        <f t="shared" si="1"/>
        <v>0</v>
      </c>
      <c r="AB14" s="32">
        <f t="shared" si="2"/>
        <v>0</v>
      </c>
      <c r="AC14" s="32">
        <f t="shared" si="3"/>
        <v>0</v>
      </c>
      <c r="AD14" s="32">
        <f t="shared" si="4"/>
        <v>0</v>
      </c>
      <c r="AE14" s="32">
        <f t="shared" si="5"/>
        <v>0</v>
      </c>
      <c r="AF14" s="32">
        <f t="shared" si="6"/>
        <v>0</v>
      </c>
      <c r="AG14" s="32">
        <f t="shared" si="7"/>
        <v>0</v>
      </c>
    </row>
    <row r="15" spans="1:33" ht="15" thickBot="1">
      <c r="A15" s="23"/>
      <c r="B15" s="69" t="s">
        <v>64</v>
      </c>
      <c r="C15" s="69"/>
      <c r="D15" s="69"/>
      <c r="E15" s="69"/>
      <c r="F15" s="69"/>
      <c r="G15" s="69"/>
      <c r="H15" s="69"/>
      <c r="I15" s="23"/>
      <c r="J15" s="66" t="s">
        <v>48</v>
      </c>
      <c r="K15" s="67"/>
      <c r="L15" s="68"/>
      <c r="M15" s="33">
        <f>TRUNC(IF(X10=0,0,Y10/X10),3)</f>
        <v>2.136</v>
      </c>
      <c r="N15" s="23"/>
      <c r="R15" s="29" t="s">
        <v>79</v>
      </c>
      <c r="Z15" s="32">
        <f t="shared" si="0"/>
        <v>0</v>
      </c>
      <c r="AA15" s="32">
        <f t="shared" si="1"/>
        <v>0</v>
      </c>
      <c r="AB15" s="32">
        <f t="shared" si="2"/>
        <v>0</v>
      </c>
      <c r="AC15" s="32">
        <f t="shared" si="3"/>
        <v>0</v>
      </c>
      <c r="AD15" s="32">
        <f t="shared" si="4"/>
        <v>0</v>
      </c>
      <c r="AE15" s="32">
        <f t="shared" si="5"/>
        <v>0</v>
      </c>
      <c r="AF15" s="32">
        <f t="shared" si="6"/>
        <v>0</v>
      </c>
      <c r="AG15" s="32">
        <f t="shared" si="7"/>
        <v>0</v>
      </c>
    </row>
    <row r="16" spans="1:32" ht="15" customHeight="1">
      <c r="A16" s="23"/>
      <c r="B16" s="41"/>
      <c r="C16" s="25"/>
      <c r="D16" s="25"/>
      <c r="E16" s="58"/>
      <c r="F16" s="54" t="s">
        <v>74</v>
      </c>
      <c r="G16" s="54"/>
      <c r="H16" s="55"/>
      <c r="I16" s="23"/>
      <c r="J16" s="66" t="s">
        <v>49</v>
      </c>
      <c r="K16" s="67"/>
      <c r="L16" s="68"/>
      <c r="M16" s="33">
        <f>TRUNC(IF(X14=0,0,Y14/X14),3)</f>
        <v>2.136</v>
      </c>
      <c r="N16" s="23"/>
      <c r="R16" s="29" t="s">
        <v>59</v>
      </c>
      <c r="Y16" s="29" t="s">
        <v>43</v>
      </c>
      <c r="Z16" s="32">
        <f>SUM(Z6:Z15)</f>
        <v>16</v>
      </c>
      <c r="AA16" s="32">
        <f>SUM(AA6:AA15)</f>
        <v>41</v>
      </c>
      <c r="AB16" s="29" t="s">
        <v>45</v>
      </c>
      <c r="AC16" s="32">
        <f>SUM(IF($H$5="Quarter",AC$6,0),IF($H$6="Quarter",AC$7,0),IF($H$7="Quarter",AC$8,0),IF($H$8="Quarter",AC$9,0),IF($H$9="Quarter",AC$10,0),IF($H$10="Quarter",AC$11,0),IF($H$11="Quarter",AC$12,0),IF($H$12="Quarter",AC$13,0),IF($H$13="Quarter",AC$14,0),IF($H$14="Quarter",AC$15,0))</f>
        <v>0</v>
      </c>
      <c r="AD16" s="32">
        <f>SUM(IF($H$5="Quarter",AD$6,0),IF($H$6="Quarter",AD$7,0),IF($H$7="Quarter",AD$8,0),IF($H$8="Quarter",AD$9,0),IF($H$9="Quarter",AD$10,0),IF($H$10="Quarter",AD$11,0),IF($H$11="Quarter",AD$12,0),IF($H$12="Quarter",AD$13,0),IF($H$13="Quarter",AD$14,0),IF($H$14="Quarter",AD$15,0))</f>
        <v>0</v>
      </c>
      <c r="AE16" s="32">
        <f>IF(OR(D16="P",D16="M"),C16,0)</f>
        <v>0</v>
      </c>
      <c r="AF16" s="32">
        <f aca="true" t="shared" si="8" ref="AF16:AF21">C16</f>
        <v>0</v>
      </c>
    </row>
    <row r="17" spans="1:32" ht="15" customHeight="1">
      <c r="A17" s="23"/>
      <c r="B17" s="42"/>
      <c r="C17" s="19"/>
      <c r="D17" s="19"/>
      <c r="E17" s="59"/>
      <c r="F17" s="56"/>
      <c r="G17" s="56"/>
      <c r="H17" s="57"/>
      <c r="I17" s="23"/>
      <c r="J17" s="23"/>
      <c r="K17" s="23"/>
      <c r="L17" s="23"/>
      <c r="M17" s="23"/>
      <c r="N17" s="23"/>
      <c r="R17" s="29" t="s">
        <v>60</v>
      </c>
      <c r="AB17" s="29" t="s">
        <v>46</v>
      </c>
      <c r="AC17" s="32">
        <f>SUM(IF($H$5="Semester",AC$6,0),IF($H$6="Semester",AC$7,0),IF($H$7="Semester",AC$8,0),IF($H$8="Semester",AC$9,0),IF($H$9="Semester",AC$10,0),IF($H$10="Semester",AC$11,0),IF($H$11="Semester",AC$12,0),IF($H$12="Semester",AC$13,0),IF($H$13="Semester",AC$14,0),IF($H$14="Semester",AC$15,0))</f>
        <v>0</v>
      </c>
      <c r="AD17" s="32">
        <f>SUM(IF($H$5="Semester",AD$6,0),IF($H$6="Semester",AD$7,0),IF($H$7="Semester",AD$8,0),IF($H$8="Semester",AD$9,0),IF($H$9="Semester",AD$10,0),IF($H$10="Semester",AD$11,0),IF($H$11="Semester",AD$12,0),IF($H$12="Semester",AD$13,0),IF($H$13="Semester",AD$14,0),IF($H$14="Semester",AD$15,0))</f>
        <v>0</v>
      </c>
      <c r="AE17" s="32">
        <f aca="true" t="shared" si="9" ref="AE17:AE21">IF(OR(D17="P",D17="M"),C17,0)</f>
        <v>0</v>
      </c>
      <c r="AF17" s="32">
        <f t="shared" si="8"/>
        <v>0</v>
      </c>
    </row>
    <row r="18" spans="1:32" ht="15" customHeight="1">
      <c r="A18" s="23"/>
      <c r="B18" s="42"/>
      <c r="C18" s="19"/>
      <c r="D18" s="19"/>
      <c r="E18" s="59"/>
      <c r="F18" s="56"/>
      <c r="G18" s="56"/>
      <c r="H18" s="57"/>
      <c r="I18" s="23"/>
      <c r="J18" s="53" t="s">
        <v>56</v>
      </c>
      <c r="K18" s="53"/>
      <c r="L18" s="53"/>
      <c r="M18" s="36">
        <f>TRUNC(IF(OR(AA26&lt;=0,Z26&lt;0,AA26&lt;Z26),0,Z26/AA26),2)</f>
        <v>1</v>
      </c>
      <c r="N18" s="23"/>
      <c r="R18" s="29" t="s">
        <v>75</v>
      </c>
      <c r="AE18" s="32">
        <f t="shared" si="9"/>
        <v>0</v>
      </c>
      <c r="AF18" s="32">
        <f t="shared" si="8"/>
        <v>0</v>
      </c>
    </row>
    <row r="19" spans="1:32" ht="15" customHeight="1">
      <c r="A19" s="23"/>
      <c r="B19" s="42"/>
      <c r="C19" s="19"/>
      <c r="D19" s="19"/>
      <c r="E19" s="59"/>
      <c r="F19" s="56"/>
      <c r="G19" s="56"/>
      <c r="H19" s="57"/>
      <c r="I19" s="23"/>
      <c r="J19" s="34"/>
      <c r="K19" s="34"/>
      <c r="L19" s="34"/>
      <c r="M19" s="44"/>
      <c r="N19" s="23"/>
      <c r="R19" s="29" t="s">
        <v>76</v>
      </c>
      <c r="Z19" s="45" t="s">
        <v>62</v>
      </c>
      <c r="AA19" s="45"/>
      <c r="AE19" s="32">
        <f t="shared" si="9"/>
        <v>0</v>
      </c>
      <c r="AF19" s="32">
        <f t="shared" si="8"/>
        <v>0</v>
      </c>
    </row>
    <row r="20" spans="1:32" ht="15" customHeight="1">
      <c r="A20" s="23"/>
      <c r="B20" s="42"/>
      <c r="C20" s="42"/>
      <c r="D20" s="19"/>
      <c r="E20" s="59"/>
      <c r="F20" s="38"/>
      <c r="G20" s="38"/>
      <c r="H20" s="39"/>
      <c r="I20" s="23"/>
      <c r="J20" s="53" t="s">
        <v>71</v>
      </c>
      <c r="K20" s="53"/>
      <c r="L20" s="53"/>
      <c r="M20" s="40" t="str">
        <f>IF(OR(M16=0,M18=0),"N/A",IF(M16&gt;=2,IF(M18&gt;=0.67,"YES","NO"),"NO"))</f>
        <v>YES</v>
      </c>
      <c r="N20" s="23"/>
      <c r="R20" s="29" t="s">
        <v>78</v>
      </c>
      <c r="Z20" s="29" t="s">
        <v>57</v>
      </c>
      <c r="AA20" s="29" t="s">
        <v>58</v>
      </c>
      <c r="AE20" s="32">
        <f t="shared" si="9"/>
        <v>0</v>
      </c>
      <c r="AF20" s="32">
        <f t="shared" si="8"/>
        <v>0</v>
      </c>
    </row>
    <row r="21" spans="1:34" ht="15" customHeight="1">
      <c r="A21" s="23"/>
      <c r="B21" s="42"/>
      <c r="C21" s="42"/>
      <c r="D21" s="19"/>
      <c r="E21" s="60"/>
      <c r="F21" s="61"/>
      <c r="G21" s="61"/>
      <c r="H21" s="62"/>
      <c r="I21" s="23"/>
      <c r="J21" s="53" t="s">
        <v>72</v>
      </c>
      <c r="K21" s="53"/>
      <c r="L21" s="53"/>
      <c r="M21" s="40" t="str">
        <f>IF(M16=0,"N/A",IF(M16&gt;=2,"GOOD",IF(M12&gt;=2.25,IF(M13&gt;=0.67,"CONTINUE","DISMISS"),"DISMISS")))</f>
        <v>GOOD</v>
      </c>
      <c r="N21" s="23"/>
      <c r="R21" s="29" t="s">
        <v>77</v>
      </c>
      <c r="Y21" s="29" t="s">
        <v>21</v>
      </c>
      <c r="Z21" s="32">
        <f>IF($M$7="Quarter",M5/1.5,M5)</f>
        <v>0</v>
      </c>
      <c r="AA21" s="32">
        <f>IF($M$7="Quarter",M6/1.5,M6)</f>
        <v>0</v>
      </c>
      <c r="AE21" s="32">
        <f t="shared" si="9"/>
        <v>0</v>
      </c>
      <c r="AF21" s="32">
        <f t="shared" si="8"/>
        <v>0</v>
      </c>
      <c r="AG21" s="32">
        <f>SUM(IF($H$5="Quarter",$AG$6,0),IF($H$6="Quarter",$AG$7,0),IF($H$7="Quarter",$AG$8,0),IF($H$8="Quarter",$AG$9,0),IF($H$9="Quarter",$AG$10,0),IF($H$10="Quarter",$AG$11,0),IF($H$11="Quarter",$AG$12,0),IF($H$12="Quarter",$AG$13,0),IF($H$13="Quarter",$AG$14,0),IF($H$14="Quarter",$AG$15,0))</f>
        <v>0</v>
      </c>
      <c r="AH21" s="29" t="s">
        <v>65</v>
      </c>
    </row>
    <row r="22" spans="1:34" ht="1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R22" s="29" t="s">
        <v>79</v>
      </c>
      <c r="Y22" s="29" t="s">
        <v>22</v>
      </c>
      <c r="Z22" s="32">
        <f>Z21*1.5</f>
        <v>0</v>
      </c>
      <c r="AA22" s="32">
        <f>AA21*1.5</f>
        <v>0</v>
      </c>
      <c r="AD22" s="29" t="s">
        <v>62</v>
      </c>
      <c r="AE22" s="32">
        <f>SUM(AE6:AE20)</f>
        <v>16</v>
      </c>
      <c r="AF22" s="32">
        <f>SUM(AF6:AF21)</f>
        <v>16</v>
      </c>
      <c r="AG22" s="32">
        <f>SUM(IF($H$5="Semester",$AG$6,0),IF($H$6="Semester",$AG$7,0),IF($H$7="Semester",$AG$8,0),IF($H$8="Semester",$AG$9,0),IF($H$9="Semester",$AG$10,0),IF($H$10="Semester",$AG$11,0),IF($H$11="Semester",$AG$12,0),IF($H$12="Semester",$AG$13,0),IF($H$13="Semester",$AG$14,0),IF($H$14="Semester",$AG$15,0))</f>
        <v>0</v>
      </c>
      <c r="AH22" s="29" t="s">
        <v>66</v>
      </c>
    </row>
    <row r="23" spans="1:27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Y23" s="29" t="s">
        <v>67</v>
      </c>
      <c r="Z23" s="32">
        <f>Z22-AG21</f>
        <v>0</v>
      </c>
      <c r="AA23" s="32">
        <f>AA22</f>
        <v>0</v>
      </c>
    </row>
    <row r="24" spans="1:27" ht="1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Y24" s="29" t="s">
        <v>70</v>
      </c>
      <c r="Z24" s="32">
        <f>Z23/1.5</f>
        <v>0</v>
      </c>
      <c r="AA24" s="32">
        <f>AA23/1.5</f>
        <v>0</v>
      </c>
    </row>
    <row r="25" spans="1:27" ht="1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Y25" s="29" t="s">
        <v>68</v>
      </c>
      <c r="Z25" s="32">
        <f>Z24-AG22</f>
        <v>0</v>
      </c>
      <c r="AA25" s="32">
        <f>AA24</f>
        <v>0</v>
      </c>
    </row>
    <row r="26" spans="1:27" ht="1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Y26" s="29" t="s">
        <v>69</v>
      </c>
      <c r="Z26" s="32">
        <f>SUM(Z25,AE22)</f>
        <v>16</v>
      </c>
      <c r="AA26" s="32">
        <f>SUM(AA25,AF22)</f>
        <v>16</v>
      </c>
    </row>
    <row r="27" spans="1:14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 password="FF14" sheet="1" objects="1" scenarios="1" selectLockedCells="1"/>
  <mergeCells count="27">
    <mergeCell ref="F21:H21"/>
    <mergeCell ref="J9:L9"/>
    <mergeCell ref="J2:M2"/>
    <mergeCell ref="J3:J7"/>
    <mergeCell ref="K3:K7"/>
    <mergeCell ref="J20:L20"/>
    <mergeCell ref="J21:L21"/>
    <mergeCell ref="J15:L15"/>
    <mergeCell ref="B15:H15"/>
    <mergeCell ref="J13:L13"/>
    <mergeCell ref="J16:L16"/>
    <mergeCell ref="X8:Y8"/>
    <mergeCell ref="Z19:AA19"/>
    <mergeCell ref="H3:H4"/>
    <mergeCell ref="X4:Y4"/>
    <mergeCell ref="B2:H2"/>
    <mergeCell ref="B3:B4"/>
    <mergeCell ref="C3:C4"/>
    <mergeCell ref="D3:D4"/>
    <mergeCell ref="E3:E4"/>
    <mergeCell ref="F3:F4"/>
    <mergeCell ref="G3:G4"/>
    <mergeCell ref="J10:L10"/>
    <mergeCell ref="J18:L18"/>
    <mergeCell ref="J12:L12"/>
    <mergeCell ref="F16:H19"/>
    <mergeCell ref="E16:E21"/>
  </mergeCells>
  <conditionalFormatting sqref="M12">
    <cfRule type="cellIs" priority="11" dxfId="5" operator="greaterThanOrEqual">
      <formula>2.25</formula>
    </cfRule>
    <cfRule type="cellIs" priority="12" dxfId="10" operator="lessThan">
      <formula>2.25</formula>
    </cfRule>
  </conditionalFormatting>
  <conditionalFormatting sqref="M9 M15:M16">
    <cfRule type="cellIs" priority="13" dxfId="10" operator="lessThan">
      <formula>2</formula>
    </cfRule>
    <cfRule type="cellIs" priority="14" dxfId="5" operator="greaterThanOrEqual">
      <formula>2</formula>
    </cfRule>
  </conditionalFormatting>
  <conditionalFormatting sqref="M9 M12 M15:M16">
    <cfRule type="cellIs" priority="10" dxfId="8" operator="equal">
      <formula>0</formula>
    </cfRule>
  </conditionalFormatting>
  <conditionalFormatting sqref="M13 M18 M10">
    <cfRule type="cellIs" priority="1" dxfId="7" operator="equal">
      <formula>0</formula>
    </cfRule>
    <cfRule type="cellIs" priority="7" dxfId="2" operator="lessThan">
      <formula>0.67</formula>
    </cfRule>
    <cfRule type="cellIs" priority="8" dxfId="5" operator="greaterThanOrEqual">
      <formula>0.67</formula>
    </cfRule>
  </conditionalFormatting>
  <conditionalFormatting sqref="M20">
    <cfRule type="cellIs" priority="5" dxfId="0" operator="equal">
      <formula>"YES"</formula>
    </cfRule>
    <cfRule type="cellIs" priority="6" dxfId="2" operator="equal">
      <formula>"NO"</formula>
    </cfRule>
  </conditionalFormatting>
  <conditionalFormatting sqref="M21">
    <cfRule type="cellIs" priority="2" dxfId="2" operator="equal">
      <formula>"DISMISS"</formula>
    </cfRule>
    <cfRule type="cellIs" priority="3" dxfId="1" operator="equal">
      <formula>"CONTINUE"</formula>
    </cfRule>
    <cfRule type="cellIs" priority="4" dxfId="0" operator="equal">
      <formula>"GOOD"</formula>
    </cfRule>
  </conditionalFormatting>
  <dataValidations count="5">
    <dataValidation type="list" allowBlank="1" showInputMessage="1" showErrorMessage="1" sqref="E5:E14">
      <formula1>$T$6:$T$7</formula1>
    </dataValidation>
    <dataValidation type="list" allowBlank="1" showInputMessage="1" showErrorMessage="1" sqref="H5:H14 M7">
      <formula1>$U$6:$U$7</formula1>
    </dataValidation>
    <dataValidation type="list" allowBlank="1" showInputMessage="1" showErrorMessage="1" sqref="G5:G14">
      <formula1>$R$6:$R$11</formula1>
    </dataValidation>
    <dataValidation type="list" allowBlank="1" showInputMessage="1" showErrorMessage="1" sqref="D16:D21">
      <formula1>$R$16:$R$22</formula1>
    </dataValidation>
    <dataValidation type="list" allowBlank="1" showInputMessage="1" showErrorMessage="1" sqref="D5:D14">
      <formula1>$R$6:$R$15</formula1>
    </dataValidation>
  </dataValidations>
  <printOptions/>
  <pageMargins left="0.7" right="0.7" top="0.75" bottom="0.75" header="0.3" footer="0.3"/>
  <pageSetup horizontalDpi="600" verticalDpi="600" orientation="landscape" scale="90"/>
  <ignoredErrors>
    <ignoredError sqref="AA6:AA15 AA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8"/>
  <sheetViews>
    <sheetView zoomScale="140" zoomScaleNormal="140" zoomScalePageLayoutView="140" workbookViewId="0" topLeftCell="A1">
      <selection activeCell="C4" sqref="C4"/>
    </sheetView>
  </sheetViews>
  <sheetFormatPr defaultColWidth="8.8515625" defaultRowHeight="15"/>
  <cols>
    <col min="1" max="1" width="3.00390625" style="17" customWidth="1"/>
    <col min="2" max="2" width="21.8515625" style="17" customWidth="1"/>
    <col min="3" max="4" width="8.421875" style="17" customWidth="1"/>
    <col min="5" max="5" width="10.421875" style="17" bestFit="1" customWidth="1"/>
    <col min="6" max="7" width="8.421875" style="17" customWidth="1"/>
    <col min="8" max="8" width="10.00390625" style="17" customWidth="1"/>
    <col min="9" max="9" width="96.8515625" style="17" customWidth="1"/>
    <col min="10" max="14" width="8.8515625" style="17" customWidth="1"/>
    <col min="15" max="15" width="10.140625" style="17" hidden="1" customWidth="1"/>
    <col min="16" max="16384" width="8.8515625" style="17" customWidth="1"/>
  </cols>
  <sheetData>
    <row r="1" spans="1:10" ht="1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5" ht="15">
      <c r="A2" s="23"/>
      <c r="B2" s="76" t="s">
        <v>18</v>
      </c>
      <c r="C2" s="74" t="s">
        <v>27</v>
      </c>
      <c r="D2" s="75"/>
      <c r="E2" s="75"/>
      <c r="F2" s="70" t="s">
        <v>24</v>
      </c>
      <c r="G2" s="71"/>
      <c r="H2" s="76" t="s">
        <v>23</v>
      </c>
      <c r="I2" s="23"/>
      <c r="J2" s="23"/>
      <c r="O2" s="17" t="s">
        <v>3</v>
      </c>
    </row>
    <row r="3" spans="1:15" ht="29" thickBot="1">
      <c r="A3" s="23"/>
      <c r="B3" s="78"/>
      <c r="C3" s="4" t="s">
        <v>1</v>
      </c>
      <c r="D3" s="4" t="s">
        <v>14</v>
      </c>
      <c r="E3" s="20" t="s">
        <v>25</v>
      </c>
      <c r="F3" s="3" t="s">
        <v>1</v>
      </c>
      <c r="G3" s="4" t="s">
        <v>14</v>
      </c>
      <c r="H3" s="77"/>
      <c r="I3" s="23"/>
      <c r="J3" s="23"/>
      <c r="O3" s="18" t="s">
        <v>20</v>
      </c>
    </row>
    <row r="4" spans="1:15" ht="15">
      <c r="A4" s="23"/>
      <c r="B4" s="21" t="s">
        <v>19</v>
      </c>
      <c r="C4" s="16"/>
      <c r="D4" s="16"/>
      <c r="E4" s="22" t="s">
        <v>21</v>
      </c>
      <c r="F4" s="5">
        <f>IF(E4="Quarter",C4*2/3,C4)</f>
        <v>0</v>
      </c>
      <c r="G4" s="5">
        <f>IF(E4="Quarter",D4*2/3,D4)</f>
        <v>0</v>
      </c>
      <c r="H4" s="6">
        <f aca="true" t="shared" si="0" ref="H4:H10">IF(F4=0,0,TRUNC(G4/F4,3))</f>
        <v>0</v>
      </c>
      <c r="I4" s="23"/>
      <c r="J4" s="23"/>
      <c r="O4" s="17" t="s">
        <v>22</v>
      </c>
    </row>
    <row r="5" spans="1:15" ht="15">
      <c r="A5" s="23"/>
      <c r="B5" s="2"/>
      <c r="C5" s="1"/>
      <c r="D5" s="1"/>
      <c r="E5" s="12"/>
      <c r="F5" s="7">
        <f>IF(E5="Quarter",C5*2/3,C5)</f>
        <v>0</v>
      </c>
      <c r="G5" s="8">
        <f>IF(E5="Quarter",D5*2/3,D5)</f>
        <v>0</v>
      </c>
      <c r="H5" s="8">
        <f t="shared" si="0"/>
        <v>0</v>
      </c>
      <c r="I5" s="23"/>
      <c r="J5" s="23"/>
      <c r="O5" s="17" t="s">
        <v>21</v>
      </c>
    </row>
    <row r="6" spans="1:10" ht="15">
      <c r="A6" s="23"/>
      <c r="B6" s="2"/>
      <c r="C6" s="1"/>
      <c r="D6" s="1"/>
      <c r="E6" s="12"/>
      <c r="F6" s="7">
        <f aca="true" t="shared" si="1" ref="F6">IF(E6="Quarter",C6*2/3,C6)</f>
        <v>0</v>
      </c>
      <c r="G6" s="8">
        <f aca="true" t="shared" si="2" ref="G6:G10">IF(E6="Quarter",D6*2/3,D6)</f>
        <v>0</v>
      </c>
      <c r="H6" s="8">
        <f t="shared" si="0"/>
        <v>0</v>
      </c>
      <c r="I6" s="23"/>
      <c r="J6" s="23"/>
    </row>
    <row r="7" spans="1:10" ht="15">
      <c r="A7" s="23"/>
      <c r="B7" s="2"/>
      <c r="C7" s="1"/>
      <c r="D7" s="1"/>
      <c r="E7" s="12"/>
      <c r="F7" s="7">
        <f aca="true" t="shared" si="3" ref="F7">IF(E7="Quarter",C7*2/3,C7)</f>
        <v>0</v>
      </c>
      <c r="G7" s="8">
        <f t="shared" si="2"/>
        <v>0</v>
      </c>
      <c r="H7" s="8">
        <f t="shared" si="0"/>
        <v>0</v>
      </c>
      <c r="I7" s="23"/>
      <c r="J7" s="23"/>
    </row>
    <row r="8" spans="1:10" ht="15">
      <c r="A8" s="23"/>
      <c r="B8" s="2"/>
      <c r="C8" s="1"/>
      <c r="D8" s="1"/>
      <c r="E8" s="12"/>
      <c r="F8" s="7">
        <f aca="true" t="shared" si="4" ref="F8">IF(E8="Quarter",C8*2/3,C8)</f>
        <v>0</v>
      </c>
      <c r="G8" s="8">
        <f t="shared" si="2"/>
        <v>0</v>
      </c>
      <c r="H8" s="8">
        <f t="shared" si="0"/>
        <v>0</v>
      </c>
      <c r="I8" s="23"/>
      <c r="J8" s="23"/>
    </row>
    <row r="9" spans="1:10" ht="15">
      <c r="A9" s="23"/>
      <c r="B9" s="2"/>
      <c r="C9" s="1"/>
      <c r="D9" s="1"/>
      <c r="E9" s="12"/>
      <c r="F9" s="7">
        <f aca="true" t="shared" si="5" ref="F9">IF(E9="Quarter",C9*2/3,C9)</f>
        <v>0</v>
      </c>
      <c r="G9" s="8">
        <f t="shared" si="2"/>
        <v>0</v>
      </c>
      <c r="H9" s="8">
        <f t="shared" si="0"/>
        <v>0</v>
      </c>
      <c r="I9" s="23"/>
      <c r="J9" s="23"/>
    </row>
    <row r="10" spans="1:10" ht="15" thickBot="1">
      <c r="A10" s="23"/>
      <c r="B10" s="13"/>
      <c r="C10" s="14"/>
      <c r="D10" s="14"/>
      <c r="E10" s="15"/>
      <c r="F10" s="9">
        <f aca="true" t="shared" si="6" ref="F10">IF(E10="Quarter",C10*2/3,C10)</f>
        <v>0</v>
      </c>
      <c r="G10" s="10">
        <f t="shared" si="2"/>
        <v>0</v>
      </c>
      <c r="H10" s="10">
        <f t="shared" si="0"/>
        <v>0</v>
      </c>
      <c r="I10" s="23"/>
      <c r="J10" s="23"/>
    </row>
    <row r="11" spans="1:10" ht="15">
      <c r="A11" s="23"/>
      <c r="B11" s="72" t="s">
        <v>26</v>
      </c>
      <c r="C11" s="72"/>
      <c r="D11" s="72"/>
      <c r="E11" s="73"/>
      <c r="F11" s="11">
        <f>SUM(F4:F10)</f>
        <v>0</v>
      </c>
      <c r="G11" s="6">
        <f>SUM(G4:G10)</f>
        <v>0</v>
      </c>
      <c r="H11" s="6">
        <f>IF(F11=0,0,TRUNC(G11/F11,3))</f>
        <v>0</v>
      </c>
      <c r="I11" s="23"/>
      <c r="J11" s="23"/>
    </row>
    <row r="12" spans="1:10" ht="290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ht="15">
      <c r="A13" s="23"/>
    </row>
    <row r="14" ht="15">
      <c r="A14" s="23"/>
    </row>
    <row r="15" ht="15">
      <c r="A15" s="23"/>
    </row>
    <row r="16" ht="15">
      <c r="A16" s="23"/>
    </row>
    <row r="17" ht="15">
      <c r="A17" s="23"/>
    </row>
    <row r="18" ht="15">
      <c r="A18" s="23"/>
    </row>
  </sheetData>
  <sheetProtection password="FF14" sheet="1" objects="1" scenarios="1" selectLockedCells="1"/>
  <mergeCells count="5">
    <mergeCell ref="F2:G2"/>
    <mergeCell ref="B11:E11"/>
    <mergeCell ref="C2:E2"/>
    <mergeCell ref="H2:H3"/>
    <mergeCell ref="B2:B3"/>
  </mergeCells>
  <dataValidations count="1">
    <dataValidation type="list" allowBlank="1" showInputMessage="1" showErrorMessage="1" sqref="E4:E10">
      <formula1>$O$4:$O$5</formula1>
    </dataValidation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WSU</dc:creator>
  <cp:keywords/>
  <dc:description/>
  <cp:lastModifiedBy>tech</cp:lastModifiedBy>
  <cp:lastPrinted>2016-08-01T12:26:28Z</cp:lastPrinted>
  <dcterms:created xsi:type="dcterms:W3CDTF">2011-04-08T12:22:39Z</dcterms:created>
  <dcterms:modified xsi:type="dcterms:W3CDTF">2018-01-17T19:45:17Z</dcterms:modified>
  <cp:category/>
  <cp:version/>
  <cp:contentType/>
  <cp:contentStatus/>
</cp:coreProperties>
</file>